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104" documentId="8_{110F8D7C-4C8C-4B26-A3AC-CFDF76B213AB}" xr6:coauthVersionLast="46" xr6:coauthVersionMax="46" xr10:uidLastSave="{92D665DD-6E8C-4AB4-9173-EC46D10209BC}"/>
  <bookViews>
    <workbookView xWindow="-120" yWindow="-120" windowWidth="20730" windowHeight="11160" tabRatio="603" activeTab="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7" i="2" l="1"/>
  <c r="L55" i="2"/>
  <c r="L53" i="2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<sst xmlns="http://schemas.openxmlformats.org/spreadsheetml/2006/main" count="360" uniqueCount="238">
  <si>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</si>
  <si>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</si>
  <si>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</si>
  <si>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</si>
  <si>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</si>
  <si>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</si>
  <si>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</si>
  <si>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</si>
  <si>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</si>
  <si>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</si>
  <si>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</si>
  <si>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</si>
  <si>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</si>
  <si>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</si>
  <si>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</si>
  <si>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</si>
  <si>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</si>
  <si>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</si>
  <si>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</si>
  <si>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</si>
  <si>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</si>
  <si>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</si>
  <si>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</si>
  <si>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</si>
  <si>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</si>
  <si>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</si>
  <si>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</si>
  <si>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</si>
  <si>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</si>
  <si>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</si>
  <si>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</si>
  <si>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</si>
  <si>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</si>
  <si>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</si>
  <si>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</si>
  <si>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</si>
  <si>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</si>
  <si>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</si>
  <si>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</si>
  <si>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</si>
  <si>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</si>
  <si>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</si>
  <si>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</si>
  <si>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</si>
  <si>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</si>
  <si>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</si>
  <si>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</si>
  <si>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</si>
  <si>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</si>
  <si>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</si>
  <si>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</si>
  <si>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</si>
  <si>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</si>
  <si>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</si>
  <si>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</si>
  <si>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</si>
  <si>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</si>
  <si>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</si>
  <si>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</si>
  <si>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</si>
  <si>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</si>
  <si>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</si>
  <si>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</si>
  <si>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</si>
  <si>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</si>
  <si>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</si>
  <si>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</si>
  <si>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</si>
  <si>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</si>
  <si>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</si>
  <si>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</si>
  <si>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</si>
  <si>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</si>
  <si>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</si>
  <si>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</si>
  <si>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</si>
  <si>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</si>
  <si>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</si>
  <si>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</si>
  <si>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</si>
  <si>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</si>
  <si>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</si>
  <si>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</si>
  <si>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</si>
  <si>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</si>
  <si>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</si>
  <si>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</si>
  <si>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</si>
  <si>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</si>
  <si>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</si>
  <si>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</si>
  <si>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</si>
  <si>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</si>
  <si>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</si>
  <si>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</si>
  <si>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</si>
  <si>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</si>
  <si>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</si>
  <si>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</si>
  <si>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</si>
  <si>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</si>
  <si>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</si>
  <si>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</si>
  <si>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</si>
  <si>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</si>
  <si>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</si>
  <si>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</si>
  <si>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</si>
  <si>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</si>
  <si>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</si>
  <si>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</si>
  <si>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</si>
  <si>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</si>
  <si>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</si>
  <si>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</si>
  <si>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</si>
  <si>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</si>
  <si>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</si>
  <si>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</si>
  <si>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</si>
  <si>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</si>
  <si>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</si>
  <si>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</si>
  <si>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</si>
  <si>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</si>
  <si>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</si>
  <si>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</si>
  <si>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</si>
  <si>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</si>
  <si>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</si>
  <si>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</si>
  <si>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</si>
  <si>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</si>
  <si>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</si>
  <si>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</si>
  <si>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</si>
  <si>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</si>
  <si>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</si>
  <si>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</si>
  <si>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</si>
  <si>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</si>
  <si>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</si>
  <si>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</si>
  <si>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</si>
  <si>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</si>
  <si>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</si>
  <si>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</si>
  <si>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</si>
  <si>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</si>
  <si>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</si>
  <si>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</si>
  <si>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</si>
  <si>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</si>
  <si>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</si>
  <si>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</si>
  <si>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</si>
  <si>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</si>
  <si>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</si>
  <si>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</si>
  <si>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</si>
  <si>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</si>
  <si>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</si>
  <si>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</si>
  <si>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</si>
  <si>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</si>
  <si>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</si>
  <si>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</si>
  <si>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</si>
  <si>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</si>
  <si>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</si>
  <si>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</si>
  <si>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</si>
  <si>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</si>
  <si>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</si>
  <si>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</si>
  <si>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</si>
  <si>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</si>
  <si>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</si>
  <si>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</si>
  <si>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</si>
  <si>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</si>
  <si>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</si>
  <si>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</si>
  <si>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</si>
  <si>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</si>
  <si>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</si>
  <si>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</si>
  <si>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</si>
  <si>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</si>
  <si>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</si>
  <si>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</si>
  <si>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</si>
  <si>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</si>
  <si>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</si>
  <si>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</si>
  <si>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</si>
  <si>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</si>
  <si>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</si>
  <si>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</si>
  <si>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</si>
  <si>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</si>
  <si>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</si>
  <si>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</si>
  <si>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</si>
  <si>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</si>
  <si>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</si>
  <si>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</si>
  <si>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</si>
  <si>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</si>
  <si>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Puggins</t>
  </si>
  <si>
    <t>16PM20</t>
  </si>
  <si>
    <t>01-18-21</t>
  </si>
  <si>
    <t>10U 0646879</t>
  </si>
  <si>
    <t>BALSAM</t>
  </si>
  <si>
    <t>S; SBl; S(CtBlPl)</t>
  </si>
  <si>
    <t>Sundown 11km</t>
  </si>
  <si>
    <t>Flat to gentle slopes up to 35%</t>
  </si>
  <si>
    <t>Yes several</t>
  </si>
  <si>
    <t>N/NE</t>
  </si>
  <si>
    <t>Unknown</t>
  </si>
  <si>
    <t>Ungulates</t>
  </si>
  <si>
    <t>1000-</t>
  </si>
  <si>
    <t>Snowmobile</t>
  </si>
  <si>
    <t>2WD</t>
  </si>
  <si>
    <t>Existing road system and establish new roads or trails</t>
  </si>
  <si>
    <t xml:space="preserve">Existing, historic </t>
  </si>
  <si>
    <t>Minor 2021 and 2022</t>
  </si>
  <si>
    <t>Detailed heli survey summer 2021, Ground Hybrid</t>
  </si>
  <si>
    <t>Survey Fall/Winter 2021</t>
  </si>
  <si>
    <t>Evaluate development</t>
  </si>
  <si>
    <t xml:space="preserve">This polygon contains low but persistent levels of current Spruce Beetle attack that could expand and become a larger </t>
  </si>
  <si>
    <t>problem.    It is recommended to continue to monitor this area with detailed helicopter surveys and follow up hybrid ground</t>
  </si>
  <si>
    <t>surveys accordingly.  There are significant healthy Spruce volumes wihin the survey area that are susceptible to future Spruce</t>
  </si>
  <si>
    <t xml:space="preserve">beetle attack and if left unchecked could succumb to future beetle outbreaks.   There is not enough current standing infest to </t>
  </si>
  <si>
    <t>Flat-35</t>
  </si>
  <si>
    <t>feasability and proceed accordingly based on survey</t>
  </si>
  <si>
    <t>results of Nov 2021</t>
  </si>
  <si>
    <t xml:space="preserve">warrant harvesting or conventional trap trees thought that could easily change in the next 8 months.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</si>
</sst>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workbookViewId="0">
      <selection activeCell="A3" sqref="A3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207</v>
      </c>
      <c r="AA1" s="32" t="s">
        <v>197</v>
      </c>
      <c r="AB1" s="32" t="s">
        <v>18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207</v>
      </c>
      <c r="AK1" s="32" t="s">
        <v>197</v>
      </c>
      <c r="AL1" s="32" t="s">
        <v>18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207</v>
      </c>
      <c r="AU1" s="32" t="s">
        <v>197</v>
      </c>
      <c r="AV1" s="32" t="s">
        <v>18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207</v>
      </c>
      <c r="BE1" s="32" t="s">
        <v>197</v>
      </c>
      <c r="BF1" s="32" t="s">
        <v>18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207</v>
      </c>
      <c r="BO1" s="32" t="s">
        <v>197</v>
      </c>
      <c r="BP1" s="32" t="s">
        <v>18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197</v>
      </c>
      <c r="BZ1" s="32" t="s">
        <v>18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207</v>
      </c>
      <c r="CI1" s="32" t="s">
        <v>197</v>
      </c>
      <c r="CJ1" s="32" t="s">
        <v>18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197</v>
      </c>
      <c r="CT1" s="32" t="s">
        <v>198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197</v>
      </c>
      <c r="DD1" s="32" t="s">
        <v>198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209</v>
      </c>
      <c r="C3" s="181" t="s">
        <v>210</v>
      </c>
      <c r="D3" s="181">
        <v>82.1</v>
      </c>
      <c r="E3" s="181">
        <v>8240</v>
      </c>
      <c r="F3" s="182" t="s">
        <v>211</v>
      </c>
      <c r="G3" s="181" t="s">
        <v>212</v>
      </c>
      <c r="H3" s="181">
        <v>6138986</v>
      </c>
      <c r="I3" s="6" t="s">
        <v>199</v>
      </c>
      <c r="J3" s="6" t="s">
        <v>201</v>
      </c>
      <c r="K3" s="6" t="s">
        <v>202</v>
      </c>
      <c r="L3" s="181" t="s">
        <v>203</v>
      </c>
      <c r="M3" s="6" t="s">
        <v>200</v>
      </c>
      <c r="N3" s="6">
        <v>1</v>
      </c>
      <c r="O3" s="181">
        <v>0</v>
      </c>
      <c r="P3" s="183">
        <v>2</v>
      </c>
      <c r="Q3" s="184">
        <v>1000</v>
      </c>
      <c r="R3" s="184">
        <v>1100</v>
      </c>
      <c r="S3" s="187">
        <v>2</v>
      </c>
      <c r="T3" s="186"/>
      <c r="U3" s="186"/>
      <c r="V3" s="186"/>
      <c r="W3" s="186"/>
      <c r="X3" s="186"/>
      <c r="Y3" s="186"/>
      <c r="Z3" s="186"/>
      <c r="AA3" s="186"/>
      <c r="AB3" s="186">
        <v>4</v>
      </c>
      <c r="AC3" s="189">
        <v>9</v>
      </c>
      <c r="AD3" s="186"/>
      <c r="AE3" s="186"/>
      <c r="AF3" s="186"/>
      <c r="AG3" s="186"/>
      <c r="AH3" s="186"/>
      <c r="AI3" s="186"/>
      <c r="AJ3" s="186"/>
      <c r="AK3" s="186">
        <v>2</v>
      </c>
      <c r="AL3" s="186">
        <v>2</v>
      </c>
      <c r="AM3" s="189">
        <v>6</v>
      </c>
      <c r="AN3" s="186"/>
      <c r="AO3" s="186"/>
      <c r="AP3" s="186"/>
      <c r="AQ3" s="186"/>
      <c r="AR3" s="186"/>
      <c r="AS3" s="186"/>
      <c r="AT3" s="186"/>
      <c r="AU3" s="186">
        <v>1</v>
      </c>
      <c r="AV3" s="186">
        <v>4</v>
      </c>
      <c r="AW3" s="189">
        <v>3</v>
      </c>
      <c r="AX3" s="186"/>
      <c r="AY3" s="186"/>
      <c r="AZ3" s="186"/>
      <c r="BA3" s="186"/>
      <c r="BB3" s="186"/>
      <c r="BC3" s="186"/>
      <c r="BD3" s="186"/>
      <c r="BE3" s="186">
        <v>1</v>
      </c>
      <c r="BF3" s="186">
        <v>1</v>
      </c>
      <c r="BG3" s="189">
        <v>3</v>
      </c>
      <c r="BH3" s="186"/>
      <c r="BI3" s="186"/>
      <c r="BJ3" s="186"/>
      <c r="BK3" s="186"/>
      <c r="BL3" s="186"/>
      <c r="BM3" s="186"/>
      <c r="BN3" s="186">
        <v>1</v>
      </c>
      <c r="BO3" s="186"/>
      <c r="BP3" s="186">
        <v>2</v>
      </c>
      <c r="BQ3" s="189">
        <v>3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9">
        <v>3</v>
      </c>
      <c r="CB3" s="186"/>
      <c r="CC3" s="186"/>
      <c r="CD3" s="186"/>
      <c r="CE3" s="186"/>
      <c r="CF3" s="186"/>
      <c r="CG3" s="186"/>
      <c r="CH3" s="186"/>
      <c r="CI3" s="186"/>
      <c r="CJ3" s="186"/>
      <c r="CK3" s="189">
        <v>1</v>
      </c>
      <c r="CL3" s="186"/>
      <c r="CM3" s="186"/>
      <c r="CN3" s="186"/>
      <c r="CO3" s="186"/>
      <c r="CP3" s="186"/>
      <c r="CQ3" s="186"/>
      <c r="CR3" s="186"/>
      <c r="CS3" s="186"/>
      <c r="CT3" s="186"/>
      <c r="CU3" s="189">
        <v>2</v>
      </c>
      <c r="CV3" s="186"/>
      <c r="CW3" s="186"/>
      <c r="CX3" s="186"/>
      <c r="CY3" s="186"/>
      <c r="CZ3" s="186"/>
      <c r="DA3" s="186"/>
      <c r="DB3" s="186"/>
      <c r="DC3" s="186"/>
      <c r="DD3" s="186"/>
      <c r="DE3" s="190">
        <v>2</v>
      </c>
      <c r="DF3" s="186">
        <v>3</v>
      </c>
      <c r="DG3" s="186"/>
      <c r="DH3" s="186">
        <v>6</v>
      </c>
      <c r="DI3" s="186"/>
      <c r="DJ3" s="186"/>
      <c r="DK3" s="186">
        <v>3</v>
      </c>
      <c r="DL3" s="186"/>
      <c r="DM3" s="186">
        <v>9</v>
      </c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32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</v>
      </c>
      <c r="DZ3" s="6">
        <f t="shared" si="0"/>
        <v>4</v>
      </c>
      <c r="EA3" s="6">
        <f t="shared" si="0"/>
        <v>13</v>
      </c>
      <c r="EB3" s="6">
        <f>DR3+DS3+DT3+DU3+DV3+DW3+DX3</f>
        <v>32</v>
      </c>
      <c r="EC3" s="6">
        <f>DY3+DZ3+EA3+EB3</f>
        <v>50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O4" s="6">
        <v>0</v>
      </c>
      <c r="P4" s="42">
        <v>2</v>
      </c>
      <c r="Q4" s="10">
        <v>3550</v>
      </c>
      <c r="R4" s="10">
        <v>3650</v>
      </c>
      <c r="S4" s="9"/>
      <c r="T4" s="10"/>
      <c r="U4" s="10"/>
      <c r="V4" s="10"/>
      <c r="W4" s="10"/>
      <c r="X4" s="10"/>
      <c r="Y4" s="10"/>
      <c r="Z4" s="10"/>
      <c r="AA4" s="10"/>
      <c r="AB4" s="10">
        <v>4</v>
      </c>
      <c r="AC4" s="9"/>
      <c r="AD4" s="10"/>
      <c r="AE4" s="10"/>
      <c r="AF4" s="10"/>
      <c r="AG4" s="10"/>
      <c r="AH4" s="10"/>
      <c r="AI4" s="10"/>
      <c r="AJ4" s="10"/>
      <c r="AK4" s="10"/>
      <c r="AL4" s="10">
        <v>5</v>
      </c>
      <c r="AM4" s="9"/>
      <c r="AN4" s="10"/>
      <c r="AO4" s="10"/>
      <c r="AP4" s="10"/>
      <c r="AQ4" s="10"/>
      <c r="AR4" s="10"/>
      <c r="AS4" s="10"/>
      <c r="AT4" s="10"/>
      <c r="AU4" s="10"/>
      <c r="AV4" s="10">
        <v>3</v>
      </c>
      <c r="AW4" s="9">
        <v>1</v>
      </c>
      <c r="AX4" s="10"/>
      <c r="AY4" s="10"/>
      <c r="AZ4" s="10"/>
      <c r="BA4" s="10"/>
      <c r="BB4" s="10"/>
      <c r="BC4" s="10"/>
      <c r="BD4" s="10"/>
      <c r="BE4" s="10"/>
      <c r="BF4" s="10">
        <v>3</v>
      </c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>
        <v>6</v>
      </c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>
        <v>2</v>
      </c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7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17</v>
      </c>
      <c r="EB4" s="6">
        <f t="shared" ref="EB4:EB19" si="4">DR4+DS4+DT4+DU4+DV4+DW4+DX4</f>
        <v>7</v>
      </c>
      <c r="EC4" s="6">
        <f t="shared" ref="EC4:EC19" si="5">DY4+DZ4+EA4+EB4</f>
        <v>24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370</v>
      </c>
      <c r="D8" s="6">
        <f>A8*D3</f>
        <v>30376.999999999996</v>
      </c>
      <c r="I8" s="96" t="s">
        <v>54</v>
      </c>
      <c r="J8" s="6">
        <f>TOTALS!D20*D3</f>
        <v>16009.499999999998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52.702702702702695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2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8</v>
      </c>
      <c r="AC203" s="44">
        <f t="shared" si="100"/>
        <v>9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2</v>
      </c>
      <c r="AL203" s="29">
        <f t="shared" si="101"/>
        <v>7</v>
      </c>
      <c r="AM203" s="44">
        <f t="shared" si="101"/>
        <v>6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1</v>
      </c>
      <c r="AV203" s="29">
        <f t="shared" si="101"/>
        <v>7</v>
      </c>
      <c r="AW203" s="44">
        <f t="shared" si="101"/>
        <v>4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1</v>
      </c>
      <c r="BF203" s="29">
        <f t="shared" si="102"/>
        <v>4</v>
      </c>
      <c r="BG203" s="44">
        <f t="shared" si="102"/>
        <v>3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1</v>
      </c>
      <c r="BO203" s="29">
        <f t="shared" si="102"/>
        <v>0</v>
      </c>
      <c r="BP203" s="29">
        <f t="shared" ref="BP203:CE203" si="103">SUM(BP3:BP202)</f>
        <v>2</v>
      </c>
      <c r="BQ203" s="44">
        <f t="shared" si="103"/>
        <v>9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3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2</v>
      </c>
      <c r="CK203" s="44">
        <f t="shared" si="104"/>
        <v>1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2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39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</v>
      </c>
      <c r="DZ203" s="29">
        <f t="shared" si="106"/>
        <v>4</v>
      </c>
      <c r="EA203" s="29">
        <f t="shared" si="106"/>
        <v>30</v>
      </c>
      <c r="EB203" s="29">
        <f t="shared" si="106"/>
        <v>39</v>
      </c>
      <c r="EC203" s="29">
        <f t="shared" si="106"/>
        <v>74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36" workbookViewId="0">
      <selection activeCell="I64" sqref="I64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1.8554687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Puggins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16PM20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01-18-21</v>
      </c>
      <c r="F10" s="45"/>
      <c r="H10" s="46" t="s">
        <v>83</v>
      </c>
      <c r="I10" s="46" t="s">
        <v>84</v>
      </c>
      <c r="J10" s="136" t="str">
        <f>ENTRY!G3</f>
        <v>10U 0646879</v>
      </c>
      <c r="K10" s="46" t="s">
        <v>85</v>
      </c>
      <c r="L10" s="136">
        <f>ENTRY!H3</f>
        <v>6138986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82.1</v>
      </c>
      <c r="F11" s="45"/>
      <c r="H11" s="46" t="s">
        <v>87</v>
      </c>
      <c r="I11" s="45"/>
      <c r="J11" s="45"/>
      <c r="K11" s="136">
        <f>ENTRY!E3</f>
        <v>8240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204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39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195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52.702702702702709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208</v>
      </c>
      <c r="G31" s="82">
        <f>ENTRY!DY203</f>
        <v>1</v>
      </c>
      <c r="H31" s="83"/>
      <c r="I31" s="102">
        <f>ENTRY!DY203/ENTRY!DQ203*10</f>
        <v>5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4</v>
      </c>
      <c r="H32" s="85"/>
      <c r="I32" s="103">
        <f>ENTRY!DZ203/ENTRY!DQ203*10</f>
        <v>20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213</v>
      </c>
      <c r="G33" s="86">
        <f>ENTRY!EA203</f>
        <v>30</v>
      </c>
      <c r="H33" s="87"/>
      <c r="I33" s="104">
        <f>ENTRY!EA203/ENTRY!DQ203*10</f>
        <v>150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35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39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52.702702702702695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204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2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8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9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9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6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8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4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5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3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3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9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3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2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1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2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39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35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205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topLeftCell="A29" workbookViewId="0">
      <selection activeCell="H1" sqref="H1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206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2</v>
      </c>
      <c r="C10" s="172"/>
      <c r="D10" s="79">
        <f>ENTRY!DG3</f>
        <v>0</v>
      </c>
      <c r="E10" s="79">
        <f>ENTRY!DI3</f>
        <v>0</v>
      </c>
      <c r="F10" s="79">
        <f>ENTRY!DH3</f>
        <v>6</v>
      </c>
      <c r="G10" s="79">
        <f>ENTRY!DJ3</f>
        <v>0</v>
      </c>
      <c r="H10" s="79">
        <f>ENTRY!DF3</f>
        <v>3</v>
      </c>
      <c r="I10" s="79">
        <f>ENTRY!DL3</f>
        <v>0</v>
      </c>
      <c r="J10" s="79">
        <f>ENTRY!DN3</f>
        <v>0</v>
      </c>
      <c r="K10" s="79">
        <f>ENTRY!DM3</f>
        <v>9</v>
      </c>
      <c r="L10" s="79">
        <f>ENTRY!DO3</f>
        <v>0</v>
      </c>
      <c r="M10" s="79">
        <f>ENTRY!DK3</f>
        <v>3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6</v>
      </c>
      <c r="G30" s="118">
        <f t="shared" si="0"/>
        <v>0</v>
      </c>
      <c r="H30" s="117">
        <f t="shared" si="0"/>
        <v>3</v>
      </c>
      <c r="I30" s="118">
        <f t="shared" si="0"/>
        <v>0</v>
      </c>
      <c r="J30" s="117">
        <f t="shared" si="0"/>
        <v>0</v>
      </c>
      <c r="K30" s="118">
        <f t="shared" si="0"/>
        <v>9</v>
      </c>
      <c r="L30" s="117">
        <f t="shared" si="0"/>
        <v>0</v>
      </c>
      <c r="M30" s="118">
        <f t="shared" si="0"/>
        <v>3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>
        <f>(H30+M30)/ENTRY!L16</f>
        <v>3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>
        <f>(F30+K30)/ENTRY!L16</f>
        <v>7.5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abSelected="1" topLeftCell="A32" workbookViewId="0">
      <selection activeCell="H54" sqref="H54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2.4257812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206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Puggins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16PM20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82.1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 t="str">
        <f>ENTRY!F3</f>
        <v>01-18-21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0646879</v>
      </c>
      <c r="F11" s="133" t="s">
        <v>85</v>
      </c>
      <c r="G11" s="136">
        <f>ENTRY!H3</f>
        <v>6138986</v>
      </c>
      <c r="H11" s="50"/>
      <c r="I11" s="129" t="s">
        <v>87</v>
      </c>
      <c r="J11" s="127"/>
      <c r="K11" s="127"/>
      <c r="L11" s="134">
        <f>ENTRY!E3</f>
        <v>8240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215</v>
      </c>
      <c r="F16" s="138"/>
      <c r="G16" s="138"/>
      <c r="H16" s="52" t="s">
        <v>175</v>
      </c>
      <c r="I16" s="50"/>
      <c r="J16" s="98" t="s">
        <v>214</v>
      </c>
      <c r="K16" s="50"/>
      <c r="L16" s="52" t="s">
        <v>176</v>
      </c>
      <c r="M16" s="138" t="s">
        <v>234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216</v>
      </c>
      <c r="F18" s="138"/>
      <c r="G18" s="138"/>
      <c r="H18" s="52" t="s">
        <v>178</v>
      </c>
      <c r="I18" s="50"/>
      <c r="J18" s="98" t="s">
        <v>217</v>
      </c>
      <c r="K18" s="138"/>
      <c r="L18" s="52" t="s">
        <v>179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219</v>
      </c>
      <c r="H20" s="52" t="s">
        <v>181</v>
      </c>
      <c r="I20" s="50"/>
      <c r="J20" s="98" t="s">
        <v>220</v>
      </c>
      <c r="K20" s="50"/>
      <c r="L20" s="52" t="s">
        <v>182</v>
      </c>
      <c r="M20" s="50"/>
      <c r="N20" s="138" t="s">
        <v>221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138">
        <v>1100</v>
      </c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222</v>
      </c>
      <c r="F24" s="50"/>
      <c r="G24" s="50"/>
      <c r="H24" s="52" t="s">
        <v>185</v>
      </c>
      <c r="I24" s="50"/>
      <c r="J24" s="98" t="s">
        <v>223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224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225</v>
      </c>
      <c r="G30" s="50"/>
      <c r="H30" s="50"/>
      <c r="I30" s="52" t="s">
        <v>189</v>
      </c>
      <c r="J30" s="50"/>
      <c r="K30" s="50"/>
      <c r="L30" s="139" t="s">
        <v>200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138</v>
      </c>
      <c r="F32" s="50"/>
      <c r="G32" s="50"/>
      <c r="H32" s="50"/>
      <c r="I32" s="52" t="s">
        <v>191</v>
      </c>
      <c r="J32" s="50"/>
      <c r="K32" s="50"/>
      <c r="L32" s="98" t="s">
        <v>141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141</v>
      </c>
      <c r="F34" s="138"/>
      <c r="G34" s="50"/>
      <c r="H34" s="50"/>
      <c r="I34" s="52" t="s">
        <v>193</v>
      </c>
      <c r="J34" s="50"/>
      <c r="K34" s="50"/>
      <c r="L34" s="98" t="s">
        <v>226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227</v>
      </c>
      <c r="F38" s="178"/>
      <c r="G38" s="131"/>
      <c r="H38" s="50"/>
      <c r="I38" s="156" t="s">
        <v>196</v>
      </c>
      <c r="J38" s="50"/>
      <c r="K38" s="50"/>
      <c r="L38" s="138" t="s">
        <v>229</v>
      </c>
      <c r="M38" s="50"/>
      <c r="N38" s="50"/>
      <c r="O38" s="15"/>
    </row>
    <row r="39" spans="1:15" x14ac:dyDescent="0.2">
      <c r="A39" s="14"/>
      <c r="B39"/>
      <c r="C39" s="50"/>
      <c r="D39" s="50"/>
      <c r="E39" s="176" t="s">
        <v>228</v>
      </c>
      <c r="F39" s="50"/>
      <c r="G39" s="50"/>
      <c r="H39" s="50"/>
      <c r="I39" s="138" t="s">
        <v>235</v>
      </c>
      <c r="J39" s="50"/>
      <c r="K39" s="50"/>
      <c r="L39" s="50"/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138" t="s">
        <v>236</v>
      </c>
      <c r="J40" s="50"/>
      <c r="K40" s="50"/>
      <c r="L40" s="50"/>
      <c r="M40" s="50"/>
      <c r="N40" s="50"/>
      <c r="O40" s="15"/>
    </row>
    <row r="41" spans="1:15" x14ac:dyDescent="0.2">
      <c r="A41" s="76"/>
      <c r="B41" s="98"/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230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231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232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233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 t="s">
        <v>237</v>
      </c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2021-03-01T20:00:22Z</dcterms:modified>
</cp:coreProperties>
</file>